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66" yWindow="65519" windowWidth="13946" windowHeight="12274" activeTab="0"/>
  </bookViews>
  <sheets>
    <sheet name="Form" sheetId="1" r:id="rId1"/>
  </sheets>
  <definedNames>
    <definedName name="_xlnm.Print_Area" localSheetId="0">'Form'!$A$1:$G$110</definedName>
  </definedNames>
  <calcPr fullCalcOnLoad="1"/>
</workbook>
</file>

<file path=xl/sharedStrings.xml><?xml version="1.0" encoding="utf-8"?>
<sst xmlns="http://schemas.openxmlformats.org/spreadsheetml/2006/main" count="203" uniqueCount="192">
  <si>
    <t>Craig Murray</t>
  </si>
  <si>
    <t xml:space="preserve">Quality and </t>
  </si>
  <si>
    <t>Customer Service</t>
  </si>
  <si>
    <t>is my Hiking Trail!</t>
  </si>
  <si>
    <t>Please fill in all boxes - use tab to move</t>
  </si>
  <si>
    <t>SHIP TO:</t>
  </si>
  <si>
    <t xml:space="preserve">Name: </t>
  </si>
  <si>
    <t xml:space="preserve">Street: </t>
  </si>
  <si>
    <t xml:space="preserve">City, St, Zip: </t>
  </si>
  <si>
    <t xml:space="preserve">E-mail: </t>
  </si>
  <si>
    <t xml:space="preserve">Date: </t>
  </si>
  <si>
    <t>Item No.</t>
  </si>
  <si>
    <t>Description</t>
  </si>
  <si>
    <t>Qty.</t>
  </si>
  <si>
    <t xml:space="preserve">Price   </t>
  </si>
  <si>
    <t xml:space="preserve">Amount </t>
  </si>
  <si>
    <t>S01</t>
  </si>
  <si>
    <t>Eagle</t>
  </si>
  <si>
    <t>S02</t>
  </si>
  <si>
    <t>Training Award</t>
  </si>
  <si>
    <t>S03</t>
  </si>
  <si>
    <t>Scouter's Key</t>
  </si>
  <si>
    <t>S04</t>
  </si>
  <si>
    <t>Silver Beaver</t>
  </si>
  <si>
    <t>S05</t>
  </si>
  <si>
    <t>S06</t>
  </si>
  <si>
    <t>S07</t>
  </si>
  <si>
    <t>James E. West</t>
  </si>
  <si>
    <t>S08</t>
  </si>
  <si>
    <t>S17</t>
  </si>
  <si>
    <t>GS Gold</t>
  </si>
  <si>
    <t>S15</t>
  </si>
  <si>
    <r>
      <t xml:space="preserve">The following knot was made with the </t>
    </r>
    <r>
      <rPr>
        <b/>
        <sz val="10"/>
        <color indexed="10"/>
        <rFont val="Arial"/>
        <family val="2"/>
      </rPr>
      <t>wrong</t>
    </r>
    <r>
      <rPr>
        <b/>
        <sz val="10"/>
        <rFont val="Arial"/>
        <family val="2"/>
      </rPr>
      <t xml:space="preserve"> color order.</t>
    </r>
  </si>
  <si>
    <t>S01e</t>
  </si>
  <si>
    <t>Venturing Patches</t>
  </si>
  <si>
    <t>V01</t>
  </si>
  <si>
    <t>V02</t>
  </si>
  <si>
    <t>V03</t>
  </si>
  <si>
    <t>H01</t>
  </si>
  <si>
    <t xml:space="preserve">TOTAL ENCLOSED: </t>
  </si>
  <si>
    <t>Thank you for your order,</t>
  </si>
  <si>
    <t>S09</t>
  </si>
  <si>
    <t>Silver Antelope</t>
  </si>
  <si>
    <t>H02</t>
  </si>
  <si>
    <t>V04</t>
  </si>
  <si>
    <t>V05</t>
  </si>
  <si>
    <t>V06</t>
  </si>
  <si>
    <t>VOA</t>
  </si>
  <si>
    <t>V07</t>
  </si>
  <si>
    <t>V08</t>
  </si>
  <si>
    <t>Wear the Green - Green border</t>
  </si>
  <si>
    <t>Wear the Green - Gold border</t>
  </si>
  <si>
    <t>V10</t>
  </si>
  <si>
    <t>V11</t>
  </si>
  <si>
    <t>Kodiak X Strip (green border &gt; participant)</t>
  </si>
  <si>
    <t>V12</t>
  </si>
  <si>
    <t>V13</t>
  </si>
  <si>
    <t>10th Anniversary - Green bordered X</t>
  </si>
  <si>
    <t>10th Anniversary - Red bordered X</t>
  </si>
  <si>
    <t>D04</t>
  </si>
  <si>
    <t>V09</t>
  </si>
  <si>
    <t>Kodiak Strip (gold border &gt; staff)</t>
  </si>
  <si>
    <t>Kodiak Strip (green border &gt; participant)</t>
  </si>
  <si>
    <t>V14</t>
  </si>
  <si>
    <t>V15</t>
  </si>
  <si>
    <t>Area VOA</t>
  </si>
  <si>
    <t>S01a</t>
  </si>
  <si>
    <t>V16</t>
  </si>
  <si>
    <t>S01b</t>
  </si>
  <si>
    <t>S01c</t>
  </si>
  <si>
    <t>S01set</t>
  </si>
  <si>
    <t>Eagle - NESA, Sea Scout white</t>
  </si>
  <si>
    <t>Eagle - NESA, Sea Scout black</t>
  </si>
  <si>
    <t>S18</t>
  </si>
  <si>
    <t>Powder Horn</t>
  </si>
  <si>
    <t>S19bs</t>
  </si>
  <si>
    <t>S19v</t>
  </si>
  <si>
    <t>Wood Badge Staff - for Venturers</t>
  </si>
  <si>
    <t>VOA, Area VOA, National Venturing Cabinet, set of 3</t>
  </si>
  <si>
    <t xml:space="preserve">Phone: </t>
  </si>
  <si>
    <t xml:space="preserve">Kodiak X Strip (gold border &gt; staff) </t>
  </si>
  <si>
    <t>V06set</t>
  </si>
  <si>
    <t>D05</t>
  </si>
  <si>
    <t>D06</t>
  </si>
  <si>
    <t>Corps of Discovery (Sacajawea) (female pocket size)</t>
  </si>
  <si>
    <t>Corps of Discovery (Ft. Clatsop) (male pocket size)</t>
  </si>
  <si>
    <t>Corps of Discovery (Ft. Clatsop) (female pocket size)</t>
  </si>
  <si>
    <t>Eagle - NESA, set of 4 (tan, green, white &amp; black)</t>
  </si>
  <si>
    <t>International Scouter's Award</t>
  </si>
  <si>
    <t>V17</t>
  </si>
  <si>
    <t>Trained - red</t>
  </si>
  <si>
    <t>Trained - green &amp; white</t>
  </si>
  <si>
    <t>V18</t>
  </si>
  <si>
    <t>V19</t>
  </si>
  <si>
    <t>Venturing eXtreme - Green bordered V &amp; X</t>
  </si>
  <si>
    <t>Venturing eXtreme - Red bordered V &amp; X</t>
  </si>
  <si>
    <t>V06a</t>
  </si>
  <si>
    <t>V20</t>
  </si>
  <si>
    <t>National Camping School - STAFF</t>
  </si>
  <si>
    <t xml:space="preserve">PayPal convenience fee     </t>
  </si>
  <si>
    <t>&lt; Enter a 1 if payment through PayPal</t>
  </si>
  <si>
    <t>Trained Trainer</t>
  </si>
  <si>
    <t>World Scout Jamboree Trained</t>
  </si>
  <si>
    <t>World Scout Jamboree Venturing Trained</t>
  </si>
  <si>
    <t>D08</t>
  </si>
  <si>
    <t>S20v</t>
  </si>
  <si>
    <t>S20ss</t>
  </si>
  <si>
    <t>Sea Badge - Venturing green</t>
  </si>
  <si>
    <t>Sea Badge - Sea Scout blue</t>
  </si>
  <si>
    <t>S21</t>
  </si>
  <si>
    <t>Chartered Organization Representative  -  3 available</t>
  </si>
  <si>
    <t>D09</t>
  </si>
  <si>
    <t>Eagle - NESA</t>
  </si>
  <si>
    <t>D18</t>
  </si>
  <si>
    <t>Sea Badge (gray background with green stitching)</t>
  </si>
  <si>
    <t>S24</t>
  </si>
  <si>
    <t>S22v</t>
  </si>
  <si>
    <t>S23v</t>
  </si>
  <si>
    <t>V21</t>
  </si>
  <si>
    <t xml:space="preserve">Emeritus </t>
  </si>
  <si>
    <t>Corps of Discovery (traditional pocket flap)</t>
  </si>
  <si>
    <t>S22</t>
  </si>
  <si>
    <t>form updated &gt;</t>
  </si>
  <si>
    <t>non-metallic border   -   2 available</t>
  </si>
  <si>
    <t>postage</t>
  </si>
  <si>
    <t>shipping</t>
  </si>
  <si>
    <t>weight</t>
  </si>
  <si>
    <t xml:space="preserve">Shipping     </t>
  </si>
  <si>
    <t>package</t>
  </si>
  <si>
    <t>first class</t>
  </si>
  <si>
    <t>Corps of Discovery (rectangular)</t>
  </si>
  <si>
    <t>S25</t>
  </si>
  <si>
    <t>Religious Youth knot</t>
  </si>
  <si>
    <t>V22</t>
  </si>
  <si>
    <t>V23</t>
  </si>
  <si>
    <t>Kodiak STAFF</t>
  </si>
  <si>
    <t>2 available</t>
  </si>
  <si>
    <t>Kodiak participant               3 available</t>
  </si>
  <si>
    <t>S16</t>
  </si>
  <si>
    <t>Medal of Merit</t>
  </si>
  <si>
    <t xml:space="preserve">red          </t>
  </si>
  <si>
    <t>ESPAÑOL Interpreters Strip  (2 available)</t>
  </si>
  <si>
    <t>ILSC  (5 available)</t>
  </si>
  <si>
    <t>V24</t>
  </si>
  <si>
    <t>Venturing Silver Award</t>
  </si>
  <si>
    <t>Venturing Silver Award (silver metalic knot)</t>
  </si>
  <si>
    <t>Area VOA &amp; NVC have metallic borders &amp; NVC is fully embroidered (2 sets available)</t>
  </si>
  <si>
    <t>Honor Medal</t>
  </si>
  <si>
    <t>Silver Buffalo</t>
  </si>
  <si>
    <t>S13</t>
  </si>
  <si>
    <t>S14</t>
  </si>
  <si>
    <t>S10</t>
  </si>
  <si>
    <t>Hornaday</t>
  </si>
  <si>
    <t>Venturing 20th Anniversary ring w/ World Crest</t>
  </si>
  <si>
    <t>Venturing - 2"  (5 avail.)</t>
  </si>
  <si>
    <t>20th Anniversary w/ 20  (right sleeve)  (7 avail.)</t>
  </si>
  <si>
    <t>S24Ag</t>
  </si>
  <si>
    <t>https://www.sageventure.com</t>
  </si>
  <si>
    <t>Venturing - 6"  (3 avail.)</t>
  </si>
  <si>
    <t xml:space="preserve">District Award of Merit (Venturing background) </t>
  </si>
  <si>
    <t>National Camping School (1 avail.)</t>
  </si>
  <si>
    <t xml:space="preserve">District Award of Merit (traditional blue bg.) </t>
  </si>
  <si>
    <t>Explorer GOLD</t>
  </si>
  <si>
    <t>Venturing Leadership Award</t>
  </si>
  <si>
    <t>V21Au</t>
  </si>
  <si>
    <t xml:space="preserve">red w/ gold Mylar border      </t>
  </si>
  <si>
    <t xml:space="preserve">Ranger </t>
  </si>
  <si>
    <t>Emeritus - red</t>
  </si>
  <si>
    <t>SM/Advisor's Award of Merit</t>
  </si>
  <si>
    <t>Boyce - Venturing green border</t>
  </si>
  <si>
    <t>Boyce - Boy Scout tan border</t>
  </si>
  <si>
    <t xml:space="preserve">Venturing ring w/ World Crest </t>
  </si>
  <si>
    <t>Silver Hornaday Badge-knot (youth)</t>
  </si>
  <si>
    <t>Gold Hornaday Badge-knot  (adult)</t>
  </si>
  <si>
    <t>Corps of Discovery - 20 years (traditional flap)</t>
  </si>
  <si>
    <t xml:space="preserve">Corps of Discovery pin </t>
  </si>
  <si>
    <t>D19v</t>
  </si>
  <si>
    <t>V26</t>
  </si>
  <si>
    <t>Summit proud parent pin</t>
  </si>
  <si>
    <t>Venturing 25 years (gray bar at the bottom)</t>
  </si>
  <si>
    <t>V27</t>
  </si>
  <si>
    <t>V28</t>
  </si>
  <si>
    <t>Nat'l Camping School</t>
  </si>
  <si>
    <t>Nat'l Camping School - STAFF</t>
  </si>
  <si>
    <t>SageVenture@yahoo.com</t>
  </si>
  <si>
    <t>V29</t>
  </si>
  <si>
    <t>Venturing 25th Anniversary ring w/ World Crest</t>
  </si>
  <si>
    <t>Recruiter</t>
  </si>
  <si>
    <t>Island City, OR  97850-8525</t>
  </si>
  <si>
    <t>Arrow of Light</t>
  </si>
  <si>
    <t>20777 Fuero Dr</t>
  </si>
  <si>
    <t>Walnut, CA 91789-2561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</si>
</sst>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mmm\ dd\,\ yyyy"/>
    <numFmt numFmtId="166" formatCode="&quot;$&quot;#,##0.00;\(&quot;$&quot;#,##0.00\)"/>
    <numFmt numFmtId="167" formatCode="mmmm\ d\,\ yyyy"/>
    <numFmt numFmtId="168" formatCode="&quot;$&quot;#,##0.00;[Red]&quot;$&quot;#,##0.00"/>
    <numFmt numFmtId="169" formatCode="&quot;$&quot;#,##0.00_);[Red]&quot;$&quot;#,##0.00"/>
    <numFmt numFmtId="170" formatCode="&quot;$&quot;#,##0.00\);\(&quot;$&quot;#,##0.00\)"/>
    <numFmt numFmtId="171" formatCode="&quot;$&quot;0.00"/>
    <numFmt numFmtId="172" formatCode="mmm\ d\,\ yyyy"/>
    <numFmt numFmtId="173" formatCode="mmm\.\ d\,\ yyyy"/>
    <numFmt numFmtId="174" formatCode="mmmm\ dd\,\ yyyy"/>
    <numFmt numFmtId="175" formatCode="mmm\ dd\ yyyy"/>
    <numFmt numFmtId="176" formatCode="&quot;$&quot;#,##0;[Red]\(&quot;$&quot;#,##0\)"/>
    <numFmt numFmtId="177" formatCode="mmm\ d\,\ \'yy"/>
    <numFmt numFmtId="178" formatCode="#,##0.0_);[Red]\(#,##0.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  <numFmt numFmtId="184" formatCode="0.0%"/>
    <numFmt numFmtId="185" formatCode="#,##0.00_)_)_)"/>
    <numFmt numFmtId="186" formatCode="[$-409]dddd\,\ mmmm\ dd\,\ yyyy"/>
    <numFmt numFmtId="187" formatCode="m/d/yy;@"/>
    <numFmt numFmtId="188" formatCode="[$-409]d\-mmm\-yy;@"/>
    <numFmt numFmtId="189" formatCode="[$€-2]\ #,##0.00_);[Red]\([$€-2]\ #,##0.00\)"/>
    <numFmt numFmtId="190" formatCode="[$-409]d\-mmm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sz val="8"/>
      <name val="MS Sans Serif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0" borderId="0" applyAlignment="0"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40" applyFont="1" applyAlignment="1">
      <alignment horizontal="left"/>
      <protection/>
    </xf>
    <xf numFmtId="14" fontId="9" fillId="0" borderId="0" xfId="40" applyNumberFormat="1" applyFont="1" applyAlignment="1" quotePrefix="1">
      <alignment horizontal="left"/>
      <protection/>
    </xf>
    <xf numFmtId="0" fontId="9" fillId="0" borderId="0" xfId="40" applyFont="1" applyAlignment="1">
      <alignment/>
      <protection/>
    </xf>
    <xf numFmtId="0" fontId="9" fillId="0" borderId="0" xfId="40" applyFont="1" applyAlignment="1">
      <alignment horizontal="right"/>
      <protection/>
    </xf>
    <xf numFmtId="1" fontId="9" fillId="0" borderId="0" xfId="40" applyNumberFormat="1" applyFont="1" applyAlignment="1">
      <alignment horizontal="right"/>
      <protection/>
    </xf>
    <xf numFmtId="0" fontId="10" fillId="0" borderId="0" xfId="40" applyFont="1" applyAlignment="1">
      <alignment horizontal="centerContinuous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185" fontId="6" fillId="0" borderId="0" xfId="43" applyNumberFormat="1" applyFont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6" fillId="0" borderId="13" xfId="0" applyNumberFormat="1" applyFont="1" applyBorder="1" applyAlignment="1">
      <alignment vertical="center"/>
    </xf>
    <xf numFmtId="0" fontId="5" fillId="0" borderId="0" xfId="54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/>
      <protection/>
    </xf>
    <xf numFmtId="43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applyProtection="1">
      <alignment vertical="center"/>
      <protection hidden="1"/>
    </xf>
    <xf numFmtId="188" fontId="6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 quotePrefix="1">
      <alignment/>
    </xf>
    <xf numFmtId="43" fontId="6" fillId="0" borderId="1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/>
    </xf>
    <xf numFmtId="43" fontId="6" fillId="0" borderId="0" xfId="0" applyNumberFormat="1" applyFont="1" applyBorder="1" applyAlignment="1" applyProtection="1" quotePrefix="1">
      <alignment vertical="center"/>
      <protection hidden="1"/>
    </xf>
    <xf numFmtId="0" fontId="5" fillId="0" borderId="0" xfId="54" applyAlignment="1" applyProtection="1">
      <alignment horizontal="right"/>
      <protection locked="0"/>
    </xf>
    <xf numFmtId="0" fontId="52" fillId="0" borderId="0" xfId="0" applyFont="1" applyAlignment="1">
      <alignment horizontal="left"/>
    </xf>
    <xf numFmtId="187" fontId="6" fillId="0" borderId="16" xfId="0" applyNumberFormat="1" applyFont="1" applyBorder="1" applyAlignment="1" applyProtection="1">
      <alignment horizontal="left" vertical="center"/>
      <protection locked="0"/>
    </xf>
    <xf numFmtId="190" fontId="6" fillId="0" borderId="16" xfId="0" applyNumberFormat="1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68605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4</xdr:col>
      <xdr:colOff>295275</xdr:colOff>
      <xdr:row>0</xdr:row>
      <xdr:rowOff>28575</xdr:rowOff>
    </xdr:from>
    <xdr:to>
      <xdr:col>6</xdr:col>
      <xdr:colOff>447675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8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0</xdr:row>
      <xdr:rowOff>0</xdr:rowOff>
    </xdr:from>
    <xdr:to>
      <xdr:col>7</xdr:col>
      <xdr:colOff>361950</xdr:colOff>
      <xdr:row>9</xdr:row>
      <xdr:rowOff>76200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5514975" y="0"/>
          <a:ext cx="64770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geventure.com/" TargetMode="External" /><Relationship Id="rId2" Type="http://schemas.openxmlformats.org/officeDocument/2006/relationships/hyperlink" Target="mailto:SageVenture@yaho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showRowColHeaders="0" tabSelected="1" zoomScalePageLayoutView="0" workbookViewId="0" topLeftCell="A1">
      <selection activeCell="C9" sqref="C9:D9"/>
    </sheetView>
  </sheetViews>
  <sheetFormatPr defaultColWidth="9.140625" defaultRowHeight="12.75"/>
  <cols>
    <col min="1" max="1" width="3.00390625" style="5" customWidth="1"/>
    <col min="2" max="2" width="10.140625" style="5" customWidth="1"/>
    <col min="3" max="3" width="15.140625" style="5" customWidth="1"/>
    <col min="4" max="4" width="29.8515625" style="5" customWidth="1"/>
    <col min="5" max="5" width="7.140625" style="5" customWidth="1"/>
    <col min="6" max="7" width="10.8515625" style="5" customWidth="1"/>
    <col min="8" max="9" width="9.140625" style="5" customWidth="1"/>
    <col min="10" max="13" width="9.140625" style="5" hidden="1" customWidth="1"/>
    <col min="14" max="14" width="9.140625" style="5" customWidth="1"/>
    <col min="15" max="16384" width="9.140625" style="5" customWidth="1"/>
  </cols>
  <sheetData>
    <row r="1" spans="1:7" ht="19.5">
      <c r="A1" s="1"/>
      <c r="B1" s="2" t="s">
        <v>0</v>
      </c>
      <c r="C1" s="3"/>
      <c r="D1" s="4"/>
      <c r="G1" s="6"/>
    </row>
    <row r="2" spans="1:7" ht="12.75">
      <c r="A2" s="1"/>
      <c r="B2" s="4" t="s">
        <v>190</v>
      </c>
      <c r="G2" s="7"/>
    </row>
    <row r="3" spans="1:4" ht="12.75">
      <c r="A3" s="1"/>
      <c r="B3" s="5" t="s">
        <v>191</v>
      </c>
      <c r="D3" s="8" t="s">
        <v>1</v>
      </c>
    </row>
    <row r="4" spans="1:4" ht="12.75">
      <c r="A4" s="1"/>
      <c r="B4" s="58" t="s">
        <v>188</v>
      </c>
      <c r="D4" s="8" t="s">
        <v>2</v>
      </c>
    </row>
    <row r="5" spans="1:7" ht="12.75">
      <c r="A5" s="1"/>
      <c r="B5" s="9"/>
      <c r="C5" s="10"/>
      <c r="D5" s="8" t="s">
        <v>3</v>
      </c>
      <c r="E5" s="11"/>
      <c r="F5" s="12"/>
      <c r="G5" s="13"/>
    </row>
    <row r="6" spans="1:7" ht="6.75" customHeight="1">
      <c r="A6" s="1"/>
      <c r="B6" s="4"/>
      <c r="C6" s="10"/>
      <c r="D6" s="8"/>
      <c r="E6" s="11"/>
      <c r="F6" s="12"/>
      <c r="G6" s="13"/>
    </row>
    <row r="7" spans="1:7" ht="12.75" customHeight="1">
      <c r="A7" s="1"/>
      <c r="B7" s="4"/>
      <c r="C7" s="14" t="s">
        <v>4</v>
      </c>
      <c r="D7" s="14"/>
      <c r="G7" s="7"/>
    </row>
    <row r="8" spans="1:5" ht="12.75">
      <c r="A8" s="1"/>
      <c r="B8" s="15" t="s">
        <v>5</v>
      </c>
      <c r="E8" s="16"/>
    </row>
    <row r="9" spans="1:5" ht="15" customHeight="1">
      <c r="A9" s="1"/>
      <c r="B9" s="17" t="s">
        <v>6</v>
      </c>
      <c r="C9" s="60"/>
      <c r="D9" s="60"/>
      <c r="E9" s="15"/>
    </row>
    <row r="10" spans="1:5" ht="15" customHeight="1">
      <c r="A10" s="1"/>
      <c r="B10" s="17" t="s">
        <v>7</v>
      </c>
      <c r="C10" s="61"/>
      <c r="D10" s="61"/>
      <c r="E10" s="4"/>
    </row>
    <row r="11" spans="1:7" ht="15" customHeight="1">
      <c r="A11" s="1"/>
      <c r="B11" s="17" t="s">
        <v>8</v>
      </c>
      <c r="C11" s="61"/>
      <c r="D11" s="61"/>
      <c r="E11" s="4"/>
      <c r="F11" s="17" t="s">
        <v>122</v>
      </c>
      <c r="G11" s="46">
        <v>45398</v>
      </c>
    </row>
    <row r="12" spans="1:7" ht="15" customHeight="1">
      <c r="A12" s="1"/>
      <c r="B12" s="17" t="s">
        <v>79</v>
      </c>
      <c r="C12" s="61"/>
      <c r="D12" s="61"/>
      <c r="E12" s="4"/>
      <c r="G12" s="36"/>
    </row>
    <row r="13" spans="1:7" ht="15" customHeight="1">
      <c r="A13" s="1"/>
      <c r="B13" s="17" t="s">
        <v>9</v>
      </c>
      <c r="C13" s="62"/>
      <c r="D13" s="62"/>
      <c r="E13" s="4"/>
      <c r="F13" s="36"/>
      <c r="G13" s="57" t="s">
        <v>184</v>
      </c>
    </row>
    <row r="14" spans="1:7" ht="15" customHeight="1">
      <c r="A14" s="1"/>
      <c r="B14" s="17" t="s">
        <v>10</v>
      </c>
      <c r="C14" s="59"/>
      <c r="D14" s="59"/>
      <c r="E14" s="4"/>
      <c r="G14" s="36" t="s">
        <v>157</v>
      </c>
    </row>
    <row r="15" ht="6.75" customHeight="1">
      <c r="A15" s="1"/>
    </row>
    <row r="16" spans="1:7" ht="12">
      <c r="A16" s="18"/>
      <c r="B16" s="19" t="s">
        <v>11</v>
      </c>
      <c r="C16" s="20" t="s">
        <v>12</v>
      </c>
      <c r="D16" s="20"/>
      <c r="E16" s="21" t="s">
        <v>13</v>
      </c>
      <c r="F16" s="18" t="s">
        <v>14</v>
      </c>
      <c r="G16" s="18" t="s">
        <v>15</v>
      </c>
    </row>
    <row r="17" spans="1:11" ht="15" customHeight="1">
      <c r="A17" s="22"/>
      <c r="B17" s="23" t="s">
        <v>16</v>
      </c>
      <c r="C17" s="24" t="s">
        <v>17</v>
      </c>
      <c r="D17" s="31"/>
      <c r="E17" s="26"/>
      <c r="F17" s="27">
        <v>2.5</v>
      </c>
      <c r="G17" s="35">
        <f>E17*F17</f>
        <v>0</v>
      </c>
      <c r="H17" s="42"/>
      <c r="J17" s="5">
        <f>1/18</f>
        <v>0.05555555555555555</v>
      </c>
      <c r="K17" s="5">
        <f aca="true" t="shared" si="0" ref="K17:K49">E17*J17</f>
        <v>0</v>
      </c>
    </row>
    <row r="18" spans="1:11" ht="15">
      <c r="A18" s="22"/>
      <c r="B18" s="23" t="s">
        <v>66</v>
      </c>
      <c r="C18" s="24" t="s">
        <v>112</v>
      </c>
      <c r="D18" s="25"/>
      <c r="E18" s="26"/>
      <c r="F18" s="27">
        <v>2.5</v>
      </c>
      <c r="G18" s="35">
        <f aca="true" t="shared" si="1" ref="G18:G54">E18*F18</f>
        <v>0</v>
      </c>
      <c r="H18" s="42"/>
      <c r="J18" s="5">
        <f aca="true" t="shared" si="2" ref="J18:J49">1/18</f>
        <v>0.05555555555555555</v>
      </c>
      <c r="K18" s="5">
        <f t="shared" si="0"/>
        <v>0</v>
      </c>
    </row>
    <row r="19" spans="1:11" ht="15" hidden="1">
      <c r="A19" s="22"/>
      <c r="B19" s="23" t="s">
        <v>68</v>
      </c>
      <c r="C19" s="24" t="s">
        <v>71</v>
      </c>
      <c r="D19" s="25"/>
      <c r="E19" s="26"/>
      <c r="F19" s="27">
        <v>3</v>
      </c>
      <c r="G19" s="35">
        <f t="shared" si="1"/>
        <v>0</v>
      </c>
      <c r="H19" s="42"/>
      <c r="J19" s="5">
        <f t="shared" si="2"/>
        <v>0.05555555555555555</v>
      </c>
      <c r="K19" s="5">
        <f t="shared" si="0"/>
        <v>0</v>
      </c>
    </row>
    <row r="20" spans="1:11" ht="15" hidden="1">
      <c r="A20" s="22"/>
      <c r="B20" s="23" t="s">
        <v>69</v>
      </c>
      <c r="C20" s="24" t="s">
        <v>72</v>
      </c>
      <c r="D20" s="25"/>
      <c r="E20" s="26"/>
      <c r="F20" s="27">
        <v>3</v>
      </c>
      <c r="G20" s="35">
        <f t="shared" si="1"/>
        <v>0</v>
      </c>
      <c r="H20" s="42"/>
      <c r="J20" s="5">
        <f t="shared" si="2"/>
        <v>0.05555555555555555</v>
      </c>
      <c r="K20" s="5">
        <f t="shared" si="0"/>
        <v>0</v>
      </c>
    </row>
    <row r="21" spans="1:11" ht="15" hidden="1">
      <c r="A21" s="22"/>
      <c r="B21" s="23" t="s">
        <v>70</v>
      </c>
      <c r="C21" s="24" t="s">
        <v>87</v>
      </c>
      <c r="D21" s="25"/>
      <c r="E21" s="26"/>
      <c r="F21" s="27">
        <v>15</v>
      </c>
      <c r="G21" s="35">
        <f t="shared" si="1"/>
        <v>0</v>
      </c>
      <c r="H21" s="42"/>
      <c r="J21" s="5">
        <f t="shared" si="2"/>
        <v>0.05555555555555555</v>
      </c>
      <c r="K21" s="5">
        <f t="shared" si="0"/>
        <v>0</v>
      </c>
    </row>
    <row r="22" spans="1:11" ht="15">
      <c r="A22" s="22"/>
      <c r="B22" s="23" t="s">
        <v>18</v>
      </c>
      <c r="C22" s="24" t="s">
        <v>19</v>
      </c>
      <c r="D22" s="25"/>
      <c r="E22" s="28"/>
      <c r="F22" s="27">
        <v>2.5</v>
      </c>
      <c r="G22" s="35">
        <f t="shared" si="1"/>
        <v>0</v>
      </c>
      <c r="H22" s="42"/>
      <c r="J22" s="5">
        <f t="shared" si="2"/>
        <v>0.05555555555555555</v>
      </c>
      <c r="K22" s="5">
        <f t="shared" si="0"/>
        <v>0</v>
      </c>
    </row>
    <row r="23" spans="1:11" ht="15">
      <c r="A23" s="22"/>
      <c r="B23" s="23" t="s">
        <v>20</v>
      </c>
      <c r="C23" s="24" t="s">
        <v>21</v>
      </c>
      <c r="D23" s="25"/>
      <c r="E23" s="28"/>
      <c r="F23" s="27">
        <v>2.5</v>
      </c>
      <c r="G23" s="35">
        <f t="shared" si="1"/>
        <v>0</v>
      </c>
      <c r="H23" s="42"/>
      <c r="J23" s="5">
        <f t="shared" si="2"/>
        <v>0.05555555555555555</v>
      </c>
      <c r="K23" s="5">
        <f t="shared" si="0"/>
        <v>0</v>
      </c>
    </row>
    <row r="24" spans="1:11" ht="15">
      <c r="A24" s="22"/>
      <c r="B24" s="23" t="s">
        <v>22</v>
      </c>
      <c r="C24" s="24" t="s">
        <v>23</v>
      </c>
      <c r="D24" s="25"/>
      <c r="E24" s="28"/>
      <c r="F24" s="27">
        <v>2.5</v>
      </c>
      <c r="G24" s="35">
        <f t="shared" si="1"/>
        <v>0</v>
      </c>
      <c r="H24" s="42"/>
      <c r="J24" s="5">
        <f t="shared" si="2"/>
        <v>0.05555555555555555</v>
      </c>
      <c r="K24" s="5">
        <f t="shared" si="0"/>
        <v>0</v>
      </c>
    </row>
    <row r="25" spans="1:11" ht="15" customHeight="1">
      <c r="A25" s="22"/>
      <c r="B25" s="23" t="s">
        <v>24</v>
      </c>
      <c r="C25" s="24" t="s">
        <v>168</v>
      </c>
      <c r="D25" s="40"/>
      <c r="E25" s="28"/>
      <c r="F25" s="27">
        <v>3</v>
      </c>
      <c r="G25" s="35">
        <f t="shared" si="1"/>
        <v>0</v>
      </c>
      <c r="H25" s="42"/>
      <c r="J25" s="5">
        <f t="shared" si="2"/>
        <v>0.05555555555555555</v>
      </c>
      <c r="K25" s="5">
        <f t="shared" si="0"/>
        <v>0</v>
      </c>
    </row>
    <row r="26" spans="1:11" ht="15">
      <c r="A26" s="22"/>
      <c r="B26" s="23" t="s">
        <v>25</v>
      </c>
      <c r="C26" s="24" t="s">
        <v>189</v>
      </c>
      <c r="D26" s="29"/>
      <c r="E26" s="26"/>
      <c r="F26" s="27">
        <v>2.5</v>
      </c>
      <c r="G26" s="35">
        <f t="shared" si="1"/>
        <v>0</v>
      </c>
      <c r="H26" s="42"/>
      <c r="J26" s="5">
        <f t="shared" si="2"/>
        <v>0.05555555555555555</v>
      </c>
      <c r="K26" s="5">
        <f t="shared" si="0"/>
        <v>0</v>
      </c>
    </row>
    <row r="27" spans="1:11" ht="15" customHeight="1">
      <c r="A27" s="22"/>
      <c r="B27" s="23" t="s">
        <v>26</v>
      </c>
      <c r="C27" s="24" t="s">
        <v>27</v>
      </c>
      <c r="D27" s="31"/>
      <c r="E27" s="28"/>
      <c r="F27" s="27">
        <f>F26</f>
        <v>2.5</v>
      </c>
      <c r="G27" s="35">
        <f t="shared" si="1"/>
        <v>0</v>
      </c>
      <c r="H27" s="42"/>
      <c r="J27" s="5">
        <f t="shared" si="2"/>
        <v>0.05555555555555555</v>
      </c>
      <c r="K27" s="5">
        <f t="shared" si="0"/>
        <v>0</v>
      </c>
    </row>
    <row r="28" spans="1:11" ht="14.25" customHeight="1">
      <c r="A28" s="22"/>
      <c r="B28" s="23" t="s">
        <v>28</v>
      </c>
      <c r="C28" s="24" t="s">
        <v>166</v>
      </c>
      <c r="D28" s="31"/>
      <c r="E28" s="28"/>
      <c r="F28" s="27">
        <f>F27</f>
        <v>2.5</v>
      </c>
      <c r="G28" s="35">
        <f t="shared" si="1"/>
        <v>0</v>
      </c>
      <c r="H28" s="42"/>
      <c r="J28" s="5">
        <f t="shared" si="2"/>
        <v>0.05555555555555555</v>
      </c>
      <c r="K28" s="5">
        <f t="shared" si="0"/>
        <v>0</v>
      </c>
    </row>
    <row r="29" spans="1:11" ht="14.25" customHeight="1">
      <c r="A29" s="22"/>
      <c r="B29" s="23" t="s">
        <v>41</v>
      </c>
      <c r="C29" s="24" t="s">
        <v>42</v>
      </c>
      <c r="D29" s="31"/>
      <c r="E29" s="28"/>
      <c r="F29" s="27">
        <v>5</v>
      </c>
      <c r="G29" s="35">
        <f t="shared" si="1"/>
        <v>0</v>
      </c>
      <c r="H29" s="42"/>
      <c r="J29" s="5">
        <f t="shared" si="2"/>
        <v>0.05555555555555555</v>
      </c>
      <c r="K29" s="5">
        <f t="shared" si="0"/>
        <v>0</v>
      </c>
    </row>
    <row r="30" spans="1:11" ht="14.25" customHeight="1">
      <c r="A30" s="22"/>
      <c r="B30" s="23" t="s">
        <v>151</v>
      </c>
      <c r="C30" s="24" t="s">
        <v>152</v>
      </c>
      <c r="D30" s="31"/>
      <c r="E30" s="28"/>
      <c r="F30" s="27">
        <v>5</v>
      </c>
      <c r="G30" s="35">
        <f t="shared" si="1"/>
        <v>0</v>
      </c>
      <c r="H30" s="42"/>
      <c r="J30" s="5">
        <f t="shared" si="2"/>
        <v>0.05555555555555555</v>
      </c>
      <c r="K30" s="5">
        <f t="shared" si="0"/>
        <v>0</v>
      </c>
    </row>
    <row r="31" spans="1:11" ht="14.25" customHeight="1">
      <c r="A31" s="22"/>
      <c r="B31" s="23" t="s">
        <v>149</v>
      </c>
      <c r="C31" s="24" t="s">
        <v>147</v>
      </c>
      <c r="D31" s="31"/>
      <c r="E31" s="28"/>
      <c r="F31" s="27">
        <f>F29</f>
        <v>5</v>
      </c>
      <c r="G31" s="35">
        <f t="shared" si="1"/>
        <v>0</v>
      </c>
      <c r="H31" s="42"/>
      <c r="J31" s="5">
        <f t="shared" si="2"/>
        <v>0.05555555555555555</v>
      </c>
      <c r="K31" s="5">
        <f t="shared" si="0"/>
        <v>0</v>
      </c>
    </row>
    <row r="32" spans="1:11" ht="14.25" customHeight="1">
      <c r="A32" s="22"/>
      <c r="B32" s="23" t="s">
        <v>150</v>
      </c>
      <c r="C32" s="24" t="s">
        <v>148</v>
      </c>
      <c r="D32" s="31"/>
      <c r="E32" s="28"/>
      <c r="F32" s="27">
        <v>5</v>
      </c>
      <c r="G32" s="35">
        <f t="shared" si="1"/>
        <v>0</v>
      </c>
      <c r="H32" s="42"/>
      <c r="J32" s="5">
        <f t="shared" si="2"/>
        <v>0.05555555555555555</v>
      </c>
      <c r="K32" s="5">
        <f t="shared" si="0"/>
        <v>0</v>
      </c>
    </row>
    <row r="33" spans="1:11" ht="14.25" customHeight="1">
      <c r="A33" s="22"/>
      <c r="B33" s="23" t="s">
        <v>31</v>
      </c>
      <c r="C33" s="24" t="s">
        <v>88</v>
      </c>
      <c r="D33" s="31"/>
      <c r="E33" s="28"/>
      <c r="F33" s="27">
        <v>3</v>
      </c>
      <c r="G33" s="35">
        <f t="shared" si="1"/>
        <v>0</v>
      </c>
      <c r="H33" s="42"/>
      <c r="J33" s="5">
        <f t="shared" si="2"/>
        <v>0.05555555555555555</v>
      </c>
      <c r="K33" s="5">
        <f t="shared" si="0"/>
        <v>0</v>
      </c>
    </row>
    <row r="34" spans="1:11" ht="14.25" customHeight="1">
      <c r="A34" s="22"/>
      <c r="B34" s="23" t="s">
        <v>138</v>
      </c>
      <c r="C34" s="24" t="s">
        <v>139</v>
      </c>
      <c r="D34" s="31"/>
      <c r="E34" s="28"/>
      <c r="F34" s="27">
        <v>5</v>
      </c>
      <c r="G34" s="35">
        <f t="shared" si="1"/>
        <v>0</v>
      </c>
      <c r="H34" s="42"/>
      <c r="J34" s="5">
        <f t="shared" si="2"/>
        <v>0.05555555555555555</v>
      </c>
      <c r="K34" s="5">
        <f t="shared" si="0"/>
        <v>0</v>
      </c>
    </row>
    <row r="35" spans="1:11" ht="14.25" customHeight="1">
      <c r="A35" s="22"/>
      <c r="B35" s="23" t="s">
        <v>29</v>
      </c>
      <c r="C35" s="24" t="s">
        <v>30</v>
      </c>
      <c r="D35" s="31"/>
      <c r="E35" s="28"/>
      <c r="F35" s="27">
        <v>2.5</v>
      </c>
      <c r="G35" s="35">
        <f t="shared" si="1"/>
        <v>0</v>
      </c>
      <c r="H35" s="42"/>
      <c r="J35" s="5">
        <f t="shared" si="2"/>
        <v>0.05555555555555555</v>
      </c>
      <c r="K35" s="5">
        <f t="shared" si="0"/>
        <v>0</v>
      </c>
    </row>
    <row r="36" spans="1:11" ht="15" customHeight="1">
      <c r="A36" s="22"/>
      <c r="B36" s="23" t="s">
        <v>73</v>
      </c>
      <c r="C36" s="24" t="s">
        <v>163</v>
      </c>
      <c r="D36" s="31"/>
      <c r="E36" s="28"/>
      <c r="F36" s="27">
        <v>3</v>
      </c>
      <c r="G36" s="35">
        <f t="shared" si="1"/>
        <v>0</v>
      </c>
      <c r="H36" s="42"/>
      <c r="J36" s="5">
        <f t="shared" si="2"/>
        <v>0.05555555555555555</v>
      </c>
      <c r="K36" s="5">
        <f t="shared" si="0"/>
        <v>0</v>
      </c>
    </row>
    <row r="37" spans="1:11" ht="15" customHeight="1" hidden="1">
      <c r="A37" s="22"/>
      <c r="B37" s="23" t="s">
        <v>75</v>
      </c>
      <c r="C37" s="23" t="s">
        <v>170</v>
      </c>
      <c r="D37" s="31"/>
      <c r="E37" s="28"/>
      <c r="F37" s="27">
        <v>3</v>
      </c>
      <c r="G37" s="35">
        <f t="shared" si="1"/>
        <v>0</v>
      </c>
      <c r="H37" s="42"/>
      <c r="J37" s="5">
        <f t="shared" si="2"/>
        <v>0.05555555555555555</v>
      </c>
      <c r="K37" s="5">
        <f t="shared" si="0"/>
        <v>0</v>
      </c>
    </row>
    <row r="38" spans="1:11" ht="15" customHeight="1" hidden="1">
      <c r="A38" s="22"/>
      <c r="B38" s="23" t="s">
        <v>76</v>
      </c>
      <c r="C38" s="23" t="s">
        <v>169</v>
      </c>
      <c r="D38" s="31"/>
      <c r="E38" s="28">
        <v>0</v>
      </c>
      <c r="F38" s="27">
        <v>3</v>
      </c>
      <c r="G38" s="35">
        <f t="shared" si="1"/>
        <v>0</v>
      </c>
      <c r="H38" s="42"/>
      <c r="J38" s="5">
        <f t="shared" si="2"/>
        <v>0.05555555555555555</v>
      </c>
      <c r="K38" s="5">
        <f t="shared" si="0"/>
        <v>0</v>
      </c>
    </row>
    <row r="39" spans="1:11" ht="15" customHeight="1" hidden="1">
      <c r="A39" s="22"/>
      <c r="B39" s="23" t="s">
        <v>109</v>
      </c>
      <c r="C39" s="23" t="s">
        <v>162</v>
      </c>
      <c r="D39" s="31"/>
      <c r="E39" s="28"/>
      <c r="F39" s="27">
        <v>3</v>
      </c>
      <c r="G39" s="35">
        <f t="shared" si="1"/>
        <v>0</v>
      </c>
      <c r="H39" s="42"/>
      <c r="J39" s="5">
        <f t="shared" si="2"/>
        <v>0.05555555555555555</v>
      </c>
      <c r="K39" s="5">
        <f t="shared" si="0"/>
        <v>0</v>
      </c>
    </row>
    <row r="40" spans="1:11" ht="14.25" customHeight="1">
      <c r="A40" s="22"/>
      <c r="B40" s="23" t="s">
        <v>121</v>
      </c>
      <c r="C40" s="24" t="s">
        <v>161</v>
      </c>
      <c r="D40" s="31"/>
      <c r="E40" s="28"/>
      <c r="F40" s="27">
        <v>2.5</v>
      </c>
      <c r="G40" s="35">
        <f t="shared" si="1"/>
        <v>0</v>
      </c>
      <c r="H40" s="42"/>
      <c r="J40" s="5">
        <f t="shared" si="2"/>
        <v>0.05555555555555555</v>
      </c>
      <c r="K40" s="5">
        <f t="shared" si="0"/>
        <v>0</v>
      </c>
    </row>
    <row r="41" spans="1:11" ht="14.25" customHeight="1">
      <c r="A41" s="22"/>
      <c r="B41" s="23" t="s">
        <v>116</v>
      </c>
      <c r="C41" s="24" t="s">
        <v>159</v>
      </c>
      <c r="D41" s="31"/>
      <c r="E41" s="28"/>
      <c r="F41" s="27">
        <v>2.5</v>
      </c>
      <c r="G41" s="35">
        <f t="shared" si="1"/>
        <v>0</v>
      </c>
      <c r="H41" s="42"/>
      <c r="J41" s="5">
        <f t="shared" si="2"/>
        <v>0.05555555555555555</v>
      </c>
      <c r="K41" s="5">
        <f t="shared" si="0"/>
        <v>0</v>
      </c>
    </row>
    <row r="42" spans="1:11" ht="14.25" customHeight="1" hidden="1">
      <c r="A42" s="22"/>
      <c r="B42" s="23" t="s">
        <v>117</v>
      </c>
      <c r="C42" s="24" t="s">
        <v>114</v>
      </c>
      <c r="D42" s="31"/>
      <c r="E42" s="28"/>
      <c r="F42" s="27">
        <v>2.5</v>
      </c>
      <c r="G42" s="35">
        <f t="shared" si="1"/>
        <v>0</v>
      </c>
      <c r="H42" s="42"/>
      <c r="J42" s="5">
        <f t="shared" si="2"/>
        <v>0.05555555555555555</v>
      </c>
      <c r="K42" s="5">
        <f t="shared" si="0"/>
        <v>0</v>
      </c>
    </row>
    <row r="43" spans="1:11" ht="14.25" customHeight="1">
      <c r="A43" s="22"/>
      <c r="B43" s="23" t="s">
        <v>115</v>
      </c>
      <c r="C43" s="24" t="s">
        <v>144</v>
      </c>
      <c r="D43" s="31"/>
      <c r="E43" s="28"/>
      <c r="F43" s="27">
        <v>3</v>
      </c>
      <c r="G43" s="35">
        <f t="shared" si="1"/>
        <v>0</v>
      </c>
      <c r="H43" s="42"/>
      <c r="J43" s="5">
        <f t="shared" si="2"/>
        <v>0.05555555555555555</v>
      </c>
      <c r="K43" s="5">
        <f t="shared" si="0"/>
        <v>0</v>
      </c>
    </row>
    <row r="44" spans="1:11" ht="14.25" customHeight="1">
      <c r="A44" s="22"/>
      <c r="B44" s="23" t="s">
        <v>156</v>
      </c>
      <c r="C44" s="24" t="s">
        <v>145</v>
      </c>
      <c r="D44" s="31"/>
      <c r="E44" s="28"/>
      <c r="F44" s="27">
        <v>4</v>
      </c>
      <c r="G44" s="35">
        <f t="shared" si="1"/>
        <v>0</v>
      </c>
      <c r="H44" s="42"/>
      <c r="J44" s="5">
        <f t="shared" si="2"/>
        <v>0.05555555555555555</v>
      </c>
      <c r="K44" s="5">
        <f t="shared" si="0"/>
        <v>0</v>
      </c>
    </row>
    <row r="45" spans="1:11" ht="14.25" customHeight="1">
      <c r="A45" s="22"/>
      <c r="B45" s="23" t="s">
        <v>131</v>
      </c>
      <c r="C45" s="24" t="s">
        <v>132</v>
      </c>
      <c r="D45" s="31"/>
      <c r="E45" s="28"/>
      <c r="F45" s="27">
        <v>3</v>
      </c>
      <c r="G45" s="35">
        <f t="shared" si="1"/>
        <v>0</v>
      </c>
      <c r="H45" s="42"/>
      <c r="J45" s="5">
        <f t="shared" si="2"/>
        <v>0.05555555555555555</v>
      </c>
      <c r="K45" s="5">
        <f t="shared" si="0"/>
        <v>0</v>
      </c>
    </row>
    <row r="46" spans="1:11" ht="15" customHeight="1">
      <c r="A46" s="22"/>
      <c r="B46" s="23" t="s">
        <v>38</v>
      </c>
      <c r="C46" s="23" t="s">
        <v>173</v>
      </c>
      <c r="D46" s="31"/>
      <c r="E46" s="28"/>
      <c r="F46" s="27">
        <v>5</v>
      </c>
      <c r="G46" s="35">
        <f t="shared" si="1"/>
        <v>0</v>
      </c>
      <c r="H46" s="42"/>
      <c r="J46" s="5">
        <f t="shared" si="2"/>
        <v>0.05555555555555555</v>
      </c>
      <c r="K46" s="5">
        <f t="shared" si="0"/>
        <v>0</v>
      </c>
    </row>
    <row r="47" spans="1:11" ht="15" customHeight="1">
      <c r="A47" s="22"/>
      <c r="B47" s="23" t="s">
        <v>43</v>
      </c>
      <c r="C47" s="23" t="s">
        <v>172</v>
      </c>
      <c r="D47" s="31"/>
      <c r="E47" s="28"/>
      <c r="F47" s="27">
        <v>5</v>
      </c>
      <c r="G47" s="35">
        <f t="shared" si="1"/>
        <v>0</v>
      </c>
      <c r="H47" s="42"/>
      <c r="J47" s="5">
        <f t="shared" si="2"/>
        <v>0.05555555555555555</v>
      </c>
      <c r="K47" s="5">
        <f t="shared" si="0"/>
        <v>0</v>
      </c>
    </row>
    <row r="48" spans="1:11" ht="15" customHeight="1" hidden="1">
      <c r="A48" s="22"/>
      <c r="B48" s="23" t="s">
        <v>105</v>
      </c>
      <c r="C48" s="23" t="s">
        <v>107</v>
      </c>
      <c r="D48" s="31"/>
      <c r="E48" s="28"/>
      <c r="F48" s="27">
        <v>2.5</v>
      </c>
      <c r="G48" s="35">
        <f t="shared" si="1"/>
        <v>0</v>
      </c>
      <c r="H48" s="42"/>
      <c r="J48" s="5">
        <f t="shared" si="2"/>
        <v>0.05555555555555555</v>
      </c>
      <c r="K48" s="5">
        <f t="shared" si="0"/>
        <v>0</v>
      </c>
    </row>
    <row r="49" spans="1:11" ht="15" customHeight="1" hidden="1">
      <c r="A49" s="22"/>
      <c r="B49" s="23" t="s">
        <v>106</v>
      </c>
      <c r="C49" s="23" t="s">
        <v>108</v>
      </c>
      <c r="D49" s="31"/>
      <c r="E49" s="28"/>
      <c r="F49" s="27">
        <v>2.5</v>
      </c>
      <c r="G49" s="35">
        <f t="shared" si="1"/>
        <v>0</v>
      </c>
      <c r="H49" s="42"/>
      <c r="J49" s="5">
        <f t="shared" si="2"/>
        <v>0.05555555555555555</v>
      </c>
      <c r="K49" s="5">
        <f t="shared" si="0"/>
        <v>0</v>
      </c>
    </row>
    <row r="50" spans="1:11" ht="22.5" customHeight="1" hidden="1">
      <c r="A50" s="22"/>
      <c r="B50" s="30" t="s">
        <v>32</v>
      </c>
      <c r="C50" s="30"/>
      <c r="D50" s="30"/>
      <c r="E50" s="30"/>
      <c r="F50" s="30"/>
      <c r="G50" s="35">
        <f t="shared" si="1"/>
        <v>0</v>
      </c>
      <c r="H50" s="42"/>
      <c r="K50" s="5">
        <v>0</v>
      </c>
    </row>
    <row r="51" spans="1:11" ht="15" customHeight="1" hidden="1">
      <c r="A51" s="22"/>
      <c r="B51" s="23" t="s">
        <v>33</v>
      </c>
      <c r="C51" s="24" t="s">
        <v>17</v>
      </c>
      <c r="D51" s="24"/>
      <c r="E51" s="28"/>
      <c r="F51" s="27">
        <v>1</v>
      </c>
      <c r="G51" s="35">
        <f t="shared" si="1"/>
        <v>0</v>
      </c>
      <c r="H51" s="42"/>
      <c r="K51" s="5">
        <v>0</v>
      </c>
    </row>
    <row r="52" spans="1:11" ht="18.75" customHeight="1">
      <c r="A52" s="22"/>
      <c r="B52" s="30" t="s">
        <v>34</v>
      </c>
      <c r="C52" s="30"/>
      <c r="D52" s="30"/>
      <c r="E52" s="30"/>
      <c r="F52" s="30"/>
      <c r="G52" s="30"/>
      <c r="H52" s="42"/>
      <c r="K52" s="5">
        <v>0</v>
      </c>
    </row>
    <row r="53" spans="1:12" ht="15" customHeight="1" hidden="1">
      <c r="A53" s="22"/>
      <c r="B53" s="23" t="s">
        <v>35</v>
      </c>
      <c r="C53" s="24" t="s">
        <v>154</v>
      </c>
      <c r="D53" s="31"/>
      <c r="E53" s="28"/>
      <c r="F53" s="27">
        <v>2.5</v>
      </c>
      <c r="G53" s="35">
        <f t="shared" si="1"/>
        <v>0</v>
      </c>
      <c r="H53" s="42"/>
      <c r="J53" s="5">
        <f>1/6</f>
        <v>0.16666666666666666</v>
      </c>
      <c r="K53" s="5">
        <v>0</v>
      </c>
      <c r="L53" s="5">
        <f>E53/6</f>
        <v>0</v>
      </c>
    </row>
    <row r="54" spans="1:12" ht="15" customHeight="1" hidden="1">
      <c r="A54" s="22"/>
      <c r="B54" s="23" t="s">
        <v>37</v>
      </c>
      <c r="C54" s="24" t="s">
        <v>158</v>
      </c>
      <c r="D54" s="31"/>
      <c r="E54" s="28"/>
      <c r="F54" s="27">
        <v>7.5</v>
      </c>
      <c r="G54" s="35">
        <f t="shared" si="1"/>
        <v>0</v>
      </c>
      <c r="H54" s="42"/>
      <c r="J54" s="5">
        <v>1</v>
      </c>
      <c r="K54" s="5">
        <v>0</v>
      </c>
      <c r="L54" s="5">
        <f>E54</f>
        <v>0</v>
      </c>
    </row>
    <row r="55" spans="1:12" ht="15" customHeight="1">
      <c r="A55" s="22"/>
      <c r="B55" s="23" t="s">
        <v>36</v>
      </c>
      <c r="C55" s="24" t="s">
        <v>91</v>
      </c>
      <c r="D55" s="31"/>
      <c r="E55" s="28"/>
      <c r="F55" s="27">
        <v>2</v>
      </c>
      <c r="G55" s="35">
        <f>E55*F55</f>
        <v>0</v>
      </c>
      <c r="H55" s="42"/>
      <c r="J55" s="5">
        <f>1/10</f>
        <v>0.1</v>
      </c>
      <c r="K55" s="5">
        <f aca="true" t="shared" si="3" ref="K55:K96">E55*J55</f>
        <v>0</v>
      </c>
      <c r="L55" s="5">
        <f>E55/10</f>
        <v>0</v>
      </c>
    </row>
    <row r="56" spans="1:12" ht="15" customHeight="1" hidden="1">
      <c r="A56" s="22"/>
      <c r="B56" s="23" t="s">
        <v>67</v>
      </c>
      <c r="C56" s="24" t="s">
        <v>74</v>
      </c>
      <c r="D56" s="31"/>
      <c r="E56" s="28"/>
      <c r="F56" s="27">
        <v>2.5</v>
      </c>
      <c r="G56" s="35">
        <f>E56*F56</f>
        <v>0</v>
      </c>
      <c r="H56" s="42"/>
      <c r="K56" s="5">
        <f t="shared" si="3"/>
        <v>0</v>
      </c>
      <c r="L56" s="5">
        <f>E56/10</f>
        <v>0</v>
      </c>
    </row>
    <row r="57" spans="1:12" ht="15" customHeight="1">
      <c r="A57" s="22"/>
      <c r="B57" s="23" t="s">
        <v>89</v>
      </c>
      <c r="C57" s="24" t="s">
        <v>90</v>
      </c>
      <c r="D57" s="31"/>
      <c r="E57" s="28"/>
      <c r="F57" s="27">
        <v>2</v>
      </c>
      <c r="G57" s="35">
        <f>E57*F57</f>
        <v>0</v>
      </c>
      <c r="H57" s="42"/>
      <c r="J57" s="5">
        <f>1/10</f>
        <v>0.1</v>
      </c>
      <c r="K57" s="5">
        <f t="shared" si="3"/>
        <v>0</v>
      </c>
      <c r="L57" s="5">
        <f>E57/10</f>
        <v>0</v>
      </c>
    </row>
    <row r="58" spans="1:12" ht="15" customHeight="1" hidden="1">
      <c r="A58" s="22"/>
      <c r="B58" s="23" t="s">
        <v>92</v>
      </c>
      <c r="C58" s="24" t="s">
        <v>142</v>
      </c>
      <c r="D58" s="31"/>
      <c r="E58" s="28"/>
      <c r="F58" s="27">
        <v>2.5</v>
      </c>
      <c r="G58" s="35">
        <f aca="true" t="shared" si="4" ref="G58:G71">E58*F58</f>
        <v>0</v>
      </c>
      <c r="H58" s="42"/>
      <c r="J58" s="5">
        <v>0.1</v>
      </c>
      <c r="K58" s="5">
        <f t="shared" si="3"/>
        <v>0</v>
      </c>
      <c r="L58" s="5">
        <f>E58/10</f>
        <v>0</v>
      </c>
    </row>
    <row r="59" spans="1:12" ht="15" customHeight="1" hidden="1">
      <c r="A59" s="22"/>
      <c r="B59" s="23" t="s">
        <v>93</v>
      </c>
      <c r="C59" s="24" t="s">
        <v>171</v>
      </c>
      <c r="D59" s="31"/>
      <c r="E59" s="28"/>
      <c r="F59" s="27">
        <v>3.5</v>
      </c>
      <c r="G59" s="35">
        <f t="shared" si="4"/>
        <v>0</v>
      </c>
      <c r="H59" s="42"/>
      <c r="J59" s="5">
        <f>1/6</f>
        <v>0.16666666666666666</v>
      </c>
      <c r="K59" s="5">
        <f t="shared" si="3"/>
        <v>0</v>
      </c>
      <c r="L59" s="5">
        <f>E59/6</f>
        <v>0</v>
      </c>
    </row>
    <row r="60" spans="1:12" ht="15" customHeight="1">
      <c r="A60" s="22"/>
      <c r="B60" s="23" t="s">
        <v>97</v>
      </c>
      <c r="C60" s="24" t="s">
        <v>153</v>
      </c>
      <c r="D60" s="31"/>
      <c r="E60" s="28"/>
      <c r="F60" s="27">
        <v>2.5</v>
      </c>
      <c r="G60" s="35">
        <f t="shared" si="4"/>
        <v>0</v>
      </c>
      <c r="H60" s="42"/>
      <c r="J60" s="5">
        <f>1/6</f>
        <v>0.16666666666666666</v>
      </c>
      <c r="K60" s="5">
        <f t="shared" si="3"/>
        <v>0</v>
      </c>
      <c r="L60" s="5">
        <f>E60/6</f>
        <v>0</v>
      </c>
    </row>
    <row r="61" spans="1:12" ht="15" customHeight="1">
      <c r="A61" s="22"/>
      <c r="B61" s="23" t="s">
        <v>185</v>
      </c>
      <c r="C61" s="24" t="s">
        <v>186</v>
      </c>
      <c r="D61" s="31"/>
      <c r="E61" s="28"/>
      <c r="F61" s="27">
        <v>3.5</v>
      </c>
      <c r="G61" s="35">
        <f>E61*F61</f>
        <v>0</v>
      </c>
      <c r="H61" s="42"/>
      <c r="J61" s="5">
        <f>1/6</f>
        <v>0.16666666666666666</v>
      </c>
      <c r="K61" s="5">
        <f>E61*J61</f>
        <v>0</v>
      </c>
      <c r="L61" s="5">
        <f>E61/6</f>
        <v>0</v>
      </c>
    </row>
    <row r="62" spans="1:12" ht="15" customHeight="1">
      <c r="A62" s="22"/>
      <c r="B62" s="23" t="s">
        <v>118</v>
      </c>
      <c r="C62" s="24" t="s">
        <v>167</v>
      </c>
      <c r="D62" s="31"/>
      <c r="E62" s="28"/>
      <c r="F62" s="27">
        <v>2</v>
      </c>
      <c r="G62" s="35">
        <f>E62*F62</f>
        <v>0</v>
      </c>
      <c r="H62" s="42"/>
      <c r="J62" s="5">
        <f>1/6</f>
        <v>0.16666666666666666</v>
      </c>
      <c r="K62" s="5">
        <f t="shared" si="3"/>
        <v>0</v>
      </c>
      <c r="L62" s="5">
        <f>E62/6</f>
        <v>0</v>
      </c>
    </row>
    <row r="63" spans="1:11" ht="15" customHeight="1" hidden="1">
      <c r="A63" s="22"/>
      <c r="B63" s="23" t="s">
        <v>44</v>
      </c>
      <c r="C63" s="24" t="s">
        <v>141</v>
      </c>
      <c r="D63" s="31"/>
      <c r="E63" s="28"/>
      <c r="F63" s="27">
        <v>2</v>
      </c>
      <c r="G63" s="35">
        <f t="shared" si="4"/>
        <v>0</v>
      </c>
      <c r="H63" s="42"/>
      <c r="J63" s="5">
        <f>1/18</f>
        <v>0.05555555555555555</v>
      </c>
      <c r="K63" s="5">
        <f t="shared" si="3"/>
        <v>0</v>
      </c>
    </row>
    <row r="64" spans="1:11" ht="15" customHeight="1" hidden="1">
      <c r="A64" s="22"/>
      <c r="B64" s="23" t="s">
        <v>45</v>
      </c>
      <c r="C64" s="24" t="s">
        <v>62</v>
      </c>
      <c r="D64" s="31"/>
      <c r="E64" s="28"/>
      <c r="F64" s="27">
        <v>2</v>
      </c>
      <c r="G64" s="35">
        <f t="shared" si="4"/>
        <v>0</v>
      </c>
      <c r="H64" s="42"/>
      <c r="K64" s="5">
        <f t="shared" si="3"/>
        <v>0</v>
      </c>
    </row>
    <row r="65" spans="1:11" ht="15" customHeight="1" hidden="1">
      <c r="A65" s="22"/>
      <c r="B65" s="23" t="s">
        <v>60</v>
      </c>
      <c r="C65" s="24" t="s">
        <v>61</v>
      </c>
      <c r="D65" s="31"/>
      <c r="E65" s="28"/>
      <c r="F65" s="27">
        <v>2</v>
      </c>
      <c r="G65" s="35">
        <f t="shared" si="4"/>
        <v>0</v>
      </c>
      <c r="H65" s="42"/>
      <c r="K65" s="5">
        <f t="shared" si="3"/>
        <v>0</v>
      </c>
    </row>
    <row r="66" spans="1:11" ht="15" customHeight="1" hidden="1">
      <c r="A66" s="22"/>
      <c r="B66" s="23" t="s">
        <v>52</v>
      </c>
      <c r="C66" s="24" t="s">
        <v>54</v>
      </c>
      <c r="D66" s="31"/>
      <c r="E66" s="28"/>
      <c r="F66" s="27">
        <v>2</v>
      </c>
      <c r="G66" s="35">
        <f t="shared" si="4"/>
        <v>0</v>
      </c>
      <c r="H66" s="42"/>
      <c r="K66" s="5">
        <f t="shared" si="3"/>
        <v>0</v>
      </c>
    </row>
    <row r="67" spans="1:11" ht="15.75" customHeight="1" hidden="1">
      <c r="A67" s="22"/>
      <c r="B67" s="23" t="s">
        <v>53</v>
      </c>
      <c r="C67" s="24" t="s">
        <v>80</v>
      </c>
      <c r="D67" s="31"/>
      <c r="E67" s="41"/>
      <c r="F67" s="27">
        <v>2</v>
      </c>
      <c r="G67" s="35">
        <f t="shared" si="4"/>
        <v>0</v>
      </c>
      <c r="H67" s="42"/>
      <c r="K67" s="5">
        <f t="shared" si="3"/>
        <v>0</v>
      </c>
    </row>
    <row r="68" spans="1:11" ht="15" customHeight="1" hidden="1">
      <c r="A68" s="22"/>
      <c r="B68" s="23" t="s">
        <v>92</v>
      </c>
      <c r="C68" s="39" t="s">
        <v>94</v>
      </c>
      <c r="D68" s="31"/>
      <c r="E68" s="28"/>
      <c r="F68" s="27">
        <v>2.5</v>
      </c>
      <c r="G68" s="35">
        <f t="shared" si="4"/>
        <v>0</v>
      </c>
      <c r="H68" s="42"/>
      <c r="K68" s="5">
        <f t="shared" si="3"/>
        <v>0</v>
      </c>
    </row>
    <row r="69" spans="1:11" ht="15" customHeight="1" hidden="1">
      <c r="A69" s="22"/>
      <c r="B69" s="23" t="s">
        <v>93</v>
      </c>
      <c r="C69" s="39" t="s">
        <v>95</v>
      </c>
      <c r="D69" s="31"/>
      <c r="E69" s="28"/>
      <c r="F69" s="27">
        <v>2.5</v>
      </c>
      <c r="G69" s="35">
        <f t="shared" si="4"/>
        <v>0</v>
      </c>
      <c r="H69" s="42"/>
      <c r="K69" s="5">
        <f t="shared" si="3"/>
        <v>0</v>
      </c>
    </row>
    <row r="70" spans="1:12" ht="15" customHeight="1" hidden="1">
      <c r="A70" s="22"/>
      <c r="B70" s="23" t="s">
        <v>46</v>
      </c>
      <c r="C70" s="24" t="s">
        <v>47</v>
      </c>
      <c r="D70" s="31"/>
      <c r="E70" s="28"/>
      <c r="F70" s="27">
        <v>2.75</v>
      </c>
      <c r="G70" s="35">
        <f t="shared" si="4"/>
        <v>0</v>
      </c>
      <c r="H70" s="42"/>
      <c r="J70" s="5">
        <f>1/6</f>
        <v>0.16666666666666666</v>
      </c>
      <c r="K70" s="5">
        <f t="shared" si="3"/>
        <v>0</v>
      </c>
      <c r="L70" s="5">
        <f>E70/3</f>
        <v>0</v>
      </c>
    </row>
    <row r="71" spans="1:11" ht="15" customHeight="1" hidden="1">
      <c r="A71" s="22"/>
      <c r="B71" s="23" t="s">
        <v>96</v>
      </c>
      <c r="C71" s="24" t="s">
        <v>65</v>
      </c>
      <c r="D71" s="23" t="s">
        <v>123</v>
      </c>
      <c r="E71" s="28"/>
      <c r="F71" s="27">
        <v>2.5</v>
      </c>
      <c r="G71" s="35">
        <f t="shared" si="4"/>
        <v>0</v>
      </c>
      <c r="H71" s="42"/>
      <c r="J71" s="5">
        <f>1/3</f>
        <v>0.3333333333333333</v>
      </c>
      <c r="K71" s="5">
        <f t="shared" si="3"/>
        <v>0</v>
      </c>
    </row>
    <row r="72" spans="1:12" ht="15" customHeight="1" hidden="1">
      <c r="A72" s="22"/>
      <c r="B72" s="23" t="s">
        <v>81</v>
      </c>
      <c r="C72" s="24" t="s">
        <v>78</v>
      </c>
      <c r="D72" s="31"/>
      <c r="E72" s="28"/>
      <c r="F72" s="27">
        <v>20</v>
      </c>
      <c r="G72" s="35">
        <f>E72*F72</f>
        <v>0</v>
      </c>
      <c r="H72" s="42"/>
      <c r="J72" s="5">
        <v>1</v>
      </c>
      <c r="K72" s="5">
        <f t="shared" si="3"/>
        <v>0</v>
      </c>
      <c r="L72" s="5">
        <f>E72</f>
        <v>0</v>
      </c>
    </row>
    <row r="73" spans="1:11" ht="15" customHeight="1" hidden="1">
      <c r="A73" s="22"/>
      <c r="B73" s="23"/>
      <c r="C73" s="24" t="s">
        <v>146</v>
      </c>
      <c r="D73" s="31"/>
      <c r="E73" s="38"/>
      <c r="F73" s="27"/>
      <c r="G73" s="44"/>
      <c r="H73" s="42"/>
      <c r="K73" s="5">
        <f t="shared" si="3"/>
        <v>0</v>
      </c>
    </row>
    <row r="74" spans="1:11" ht="15" customHeight="1" hidden="1">
      <c r="A74" s="22"/>
      <c r="B74" s="23" t="s">
        <v>48</v>
      </c>
      <c r="C74" s="24" t="s">
        <v>50</v>
      </c>
      <c r="D74" s="31"/>
      <c r="E74" s="26"/>
      <c r="F74" s="27">
        <v>2</v>
      </c>
      <c r="G74" s="35"/>
      <c r="H74" s="42"/>
      <c r="K74" s="5">
        <f t="shared" si="3"/>
        <v>0</v>
      </c>
    </row>
    <row r="75" spans="1:11" ht="15" customHeight="1" hidden="1">
      <c r="A75" s="22"/>
      <c r="B75" s="23" t="s">
        <v>49</v>
      </c>
      <c r="C75" s="24" t="s">
        <v>51</v>
      </c>
      <c r="D75" s="31"/>
      <c r="E75" s="28"/>
      <c r="F75" s="27">
        <v>2</v>
      </c>
      <c r="G75" s="35"/>
      <c r="H75" s="42"/>
      <c r="K75" s="5">
        <f t="shared" si="3"/>
        <v>0</v>
      </c>
    </row>
    <row r="76" spans="1:11" ht="15" customHeight="1" hidden="1">
      <c r="A76" s="22"/>
      <c r="B76" s="23" t="s">
        <v>55</v>
      </c>
      <c r="C76" s="39" t="s">
        <v>57</v>
      </c>
      <c r="D76" s="31"/>
      <c r="E76" s="28"/>
      <c r="F76" s="27">
        <v>2.5</v>
      </c>
      <c r="G76" s="35"/>
      <c r="H76" s="42"/>
      <c r="K76" s="5">
        <f t="shared" si="3"/>
        <v>0</v>
      </c>
    </row>
    <row r="77" spans="1:11" ht="15" customHeight="1" hidden="1">
      <c r="A77" s="22"/>
      <c r="B77" s="23" t="s">
        <v>56</v>
      </c>
      <c r="C77" s="39" t="s">
        <v>58</v>
      </c>
      <c r="D77" s="31"/>
      <c r="E77" s="28"/>
      <c r="F77" s="27">
        <v>2.5</v>
      </c>
      <c r="G77" s="35"/>
      <c r="H77" s="42"/>
      <c r="K77" s="5">
        <f t="shared" si="3"/>
        <v>0</v>
      </c>
    </row>
    <row r="78" spans="1:11" ht="15" customHeight="1" hidden="1">
      <c r="A78" s="22"/>
      <c r="B78" s="23" t="s">
        <v>63</v>
      </c>
      <c r="C78" s="39" t="s">
        <v>110</v>
      </c>
      <c r="D78" s="31"/>
      <c r="E78" s="28"/>
      <c r="F78" s="27">
        <v>2.5</v>
      </c>
      <c r="G78" s="35"/>
      <c r="H78" s="42"/>
      <c r="K78" s="5">
        <f t="shared" si="3"/>
        <v>0</v>
      </c>
    </row>
    <row r="79" spans="1:11" ht="15" customHeight="1" hidden="1">
      <c r="A79" s="22"/>
      <c r="B79" s="23" t="s">
        <v>64</v>
      </c>
      <c r="C79" s="39" t="s">
        <v>77</v>
      </c>
      <c r="D79" s="31"/>
      <c r="E79" s="28"/>
      <c r="F79" s="27">
        <v>2</v>
      </c>
      <c r="G79" s="35"/>
      <c r="H79" s="42"/>
      <c r="K79" s="5">
        <f t="shared" si="3"/>
        <v>0</v>
      </c>
    </row>
    <row r="80" spans="1:12" ht="15" customHeight="1" hidden="1">
      <c r="A80" s="22"/>
      <c r="B80" s="23" t="s">
        <v>67</v>
      </c>
      <c r="C80" s="39" t="s">
        <v>160</v>
      </c>
      <c r="D80" s="31"/>
      <c r="E80" s="28"/>
      <c r="F80" s="27">
        <v>3</v>
      </c>
      <c r="G80" s="35">
        <f>E80*F80</f>
        <v>0</v>
      </c>
      <c r="H80" s="42"/>
      <c r="J80" s="5">
        <f>1/6</f>
        <v>0.16666666666666666</v>
      </c>
      <c r="K80" s="5">
        <f t="shared" si="3"/>
        <v>0</v>
      </c>
      <c r="L80" s="5">
        <f>E80/6</f>
        <v>0</v>
      </c>
    </row>
    <row r="81" spans="1:12" ht="15" customHeight="1" hidden="1">
      <c r="A81" s="22"/>
      <c r="B81" s="23" t="s">
        <v>97</v>
      </c>
      <c r="C81" s="39" t="s">
        <v>98</v>
      </c>
      <c r="D81" s="31"/>
      <c r="E81" s="28"/>
      <c r="F81" s="27">
        <v>3</v>
      </c>
      <c r="G81" s="35">
        <f>E81*F81</f>
        <v>0</v>
      </c>
      <c r="H81" s="42"/>
      <c r="J81" s="5">
        <f>1/5</f>
        <v>0.2</v>
      </c>
      <c r="K81" s="5">
        <f t="shared" si="3"/>
        <v>0</v>
      </c>
      <c r="L81" s="5">
        <f>E81/5</f>
        <v>0</v>
      </c>
    </row>
    <row r="82" spans="1:13" ht="15" customHeight="1" hidden="1">
      <c r="A82" s="22"/>
      <c r="B82" s="23" t="s">
        <v>118</v>
      </c>
      <c r="C82" s="39" t="s">
        <v>119</v>
      </c>
      <c r="D82" s="24" t="s">
        <v>140</v>
      </c>
      <c r="E82" s="28"/>
      <c r="F82" s="27">
        <v>2</v>
      </c>
      <c r="G82" s="35">
        <f>E82*F82</f>
        <v>0</v>
      </c>
      <c r="H82" s="42"/>
      <c r="J82" s="5">
        <f>1/10</f>
        <v>0.1</v>
      </c>
      <c r="K82" s="5">
        <f t="shared" si="3"/>
        <v>0</v>
      </c>
      <c r="L82" s="5">
        <f>E82/10</f>
        <v>0</v>
      </c>
      <c r="M82" s="51" t="s">
        <v>128</v>
      </c>
    </row>
    <row r="83" spans="1:13" ht="15" customHeight="1" hidden="1">
      <c r="A83" s="22"/>
      <c r="B83" s="23" t="s">
        <v>164</v>
      </c>
      <c r="C83" s="39" t="s">
        <v>119</v>
      </c>
      <c r="D83" s="24" t="s">
        <v>165</v>
      </c>
      <c r="E83" s="28"/>
      <c r="F83" s="27">
        <v>2.5</v>
      </c>
      <c r="G83" s="35">
        <f>E83*F83</f>
        <v>0</v>
      </c>
      <c r="H83" s="42"/>
      <c r="J83" s="5">
        <f>1/10</f>
        <v>0.1</v>
      </c>
      <c r="K83" s="5">
        <f t="shared" si="3"/>
        <v>0</v>
      </c>
      <c r="L83" s="5">
        <f aca="true" t="shared" si="5" ref="L83:L104">E83/10</f>
        <v>0</v>
      </c>
      <c r="M83" s="51" t="s">
        <v>128</v>
      </c>
    </row>
    <row r="84" spans="1:13" ht="15" customHeight="1" hidden="1">
      <c r="A84" s="22"/>
      <c r="B84" s="23" t="s">
        <v>133</v>
      </c>
      <c r="C84" s="39" t="s">
        <v>137</v>
      </c>
      <c r="D84" s="31"/>
      <c r="E84" s="28"/>
      <c r="F84" s="27">
        <v>3</v>
      </c>
      <c r="G84" s="35">
        <f aca="true" t="shared" si="6" ref="G84:G93">E84*F84</f>
        <v>0</v>
      </c>
      <c r="H84" s="42"/>
      <c r="J84" s="5">
        <f>1/3</f>
        <v>0.3333333333333333</v>
      </c>
      <c r="K84" s="5">
        <f t="shared" si="3"/>
        <v>0</v>
      </c>
      <c r="L84" s="5">
        <f t="shared" si="5"/>
        <v>0</v>
      </c>
      <c r="M84" s="52">
        <v>3.49</v>
      </c>
    </row>
    <row r="85" spans="1:13" ht="15" customHeight="1" hidden="1">
      <c r="A85" s="22"/>
      <c r="B85" s="23" t="s">
        <v>134</v>
      </c>
      <c r="C85" s="39" t="s">
        <v>135</v>
      </c>
      <c r="D85" s="31" t="s">
        <v>136</v>
      </c>
      <c r="E85" s="28"/>
      <c r="F85" s="27">
        <v>3.5</v>
      </c>
      <c r="G85" s="35">
        <f t="shared" si="6"/>
        <v>0</v>
      </c>
      <c r="H85" s="42"/>
      <c r="J85" s="5">
        <f>1/3</f>
        <v>0.3333333333333333</v>
      </c>
      <c r="K85" s="5">
        <f t="shared" si="3"/>
        <v>0</v>
      </c>
      <c r="L85" s="5">
        <f t="shared" si="5"/>
        <v>0</v>
      </c>
      <c r="M85" s="50">
        <v>0.25</v>
      </c>
    </row>
    <row r="86" spans="1:12" ht="15" customHeight="1" hidden="1">
      <c r="A86" s="22"/>
      <c r="B86" s="23" t="s">
        <v>143</v>
      </c>
      <c r="C86" s="24" t="s">
        <v>155</v>
      </c>
      <c r="D86" s="31"/>
      <c r="E86" s="28"/>
      <c r="F86" s="27">
        <v>3</v>
      </c>
      <c r="G86" s="35">
        <f t="shared" si="6"/>
        <v>0</v>
      </c>
      <c r="H86" s="42"/>
      <c r="J86" s="5">
        <f>1/3</f>
        <v>0.3333333333333333</v>
      </c>
      <c r="K86" s="5">
        <f t="shared" si="3"/>
        <v>0</v>
      </c>
      <c r="L86" s="5">
        <f t="shared" si="5"/>
        <v>0</v>
      </c>
    </row>
    <row r="87" spans="1:12" ht="15" customHeight="1" hidden="1">
      <c r="A87" s="22"/>
      <c r="B87" s="23" t="s">
        <v>177</v>
      </c>
      <c r="C87" s="23" t="s">
        <v>179</v>
      </c>
      <c r="D87" s="31"/>
      <c r="E87" s="28"/>
      <c r="F87" s="27">
        <v>3</v>
      </c>
      <c r="G87" s="35">
        <f t="shared" si="6"/>
        <v>0</v>
      </c>
      <c r="H87" s="42"/>
      <c r="J87" s="5">
        <f>1/3</f>
        <v>0.3333333333333333</v>
      </c>
      <c r="K87" s="5">
        <f t="shared" si="3"/>
        <v>0</v>
      </c>
      <c r="L87" s="5">
        <f t="shared" si="5"/>
        <v>0</v>
      </c>
    </row>
    <row r="88" spans="1:12" ht="15" customHeight="1">
      <c r="A88" s="22"/>
      <c r="B88" s="23" t="s">
        <v>180</v>
      </c>
      <c r="C88" s="23" t="s">
        <v>182</v>
      </c>
      <c r="D88" s="31"/>
      <c r="E88" s="28"/>
      <c r="F88" s="27">
        <v>3</v>
      </c>
      <c r="G88" s="35">
        <f>E88*F88</f>
        <v>0</v>
      </c>
      <c r="H88" s="42"/>
      <c r="J88" s="5">
        <f>1/6</f>
        <v>0.16666666666666666</v>
      </c>
      <c r="K88" s="5">
        <f aca="true" t="shared" si="7" ref="K88:K93">E88*J88</f>
        <v>0</v>
      </c>
      <c r="L88" s="5">
        <f aca="true" t="shared" si="8" ref="L88:L93">E88/10</f>
        <v>0</v>
      </c>
    </row>
    <row r="89" spans="1:12" ht="15" customHeight="1">
      <c r="A89" s="22"/>
      <c r="B89" s="23" t="s">
        <v>181</v>
      </c>
      <c r="C89" s="23" t="s">
        <v>183</v>
      </c>
      <c r="D89" s="31"/>
      <c r="E89" s="28"/>
      <c r="F89" s="27">
        <v>3.5</v>
      </c>
      <c r="G89" s="35">
        <f>E89*F89</f>
        <v>0</v>
      </c>
      <c r="H89" s="42"/>
      <c r="J89" s="5">
        <f>1/6</f>
        <v>0.16666666666666666</v>
      </c>
      <c r="K89" s="5">
        <f t="shared" si="7"/>
        <v>0</v>
      </c>
      <c r="L89" s="5">
        <f t="shared" si="8"/>
        <v>0</v>
      </c>
    </row>
    <row r="90" spans="1:12" ht="15" customHeight="1" hidden="1">
      <c r="A90" s="22"/>
      <c r="B90" s="23" t="s">
        <v>185</v>
      </c>
      <c r="C90" s="23" t="s">
        <v>187</v>
      </c>
      <c r="D90" s="31"/>
      <c r="E90" s="28"/>
      <c r="F90" s="27">
        <v>2</v>
      </c>
      <c r="G90" s="35">
        <f>E90*F90</f>
        <v>0</v>
      </c>
      <c r="H90" s="42"/>
      <c r="J90" s="5">
        <f>1/10</f>
        <v>0.1</v>
      </c>
      <c r="K90" s="5">
        <f t="shared" si="7"/>
        <v>0</v>
      </c>
      <c r="L90" s="5">
        <f t="shared" si="8"/>
        <v>0</v>
      </c>
    </row>
    <row r="91" spans="1:12" ht="15" customHeight="1" hidden="1">
      <c r="A91" s="22"/>
      <c r="B91" s="23" t="s">
        <v>59</v>
      </c>
      <c r="C91" s="23" t="s">
        <v>84</v>
      </c>
      <c r="D91" s="40"/>
      <c r="E91" s="28"/>
      <c r="F91" s="27">
        <v>3</v>
      </c>
      <c r="G91" s="35">
        <f t="shared" si="6"/>
        <v>0</v>
      </c>
      <c r="H91" s="42"/>
      <c r="K91" s="5">
        <f t="shared" si="7"/>
        <v>0</v>
      </c>
      <c r="L91" s="5">
        <f t="shared" si="8"/>
        <v>0</v>
      </c>
    </row>
    <row r="92" spans="1:12" ht="15" customHeight="1" hidden="1">
      <c r="A92" s="22"/>
      <c r="B92" s="23" t="s">
        <v>82</v>
      </c>
      <c r="C92" s="23" t="s">
        <v>85</v>
      </c>
      <c r="D92" s="31"/>
      <c r="E92" s="28"/>
      <c r="F92" s="27">
        <v>3</v>
      </c>
      <c r="G92" s="35">
        <f t="shared" si="6"/>
        <v>0</v>
      </c>
      <c r="H92" s="42"/>
      <c r="K92" s="5">
        <f t="shared" si="7"/>
        <v>0</v>
      </c>
      <c r="L92" s="5">
        <f t="shared" si="8"/>
        <v>0</v>
      </c>
    </row>
    <row r="93" spans="1:12" ht="15" customHeight="1" hidden="1">
      <c r="A93" s="22"/>
      <c r="B93" s="23" t="s">
        <v>83</v>
      </c>
      <c r="C93" s="23" t="s">
        <v>86</v>
      </c>
      <c r="D93" s="40"/>
      <c r="E93" s="28"/>
      <c r="F93" s="27">
        <v>3</v>
      </c>
      <c r="G93" s="35">
        <f t="shared" si="6"/>
        <v>0</v>
      </c>
      <c r="H93" s="42"/>
      <c r="K93" s="5">
        <f t="shared" si="7"/>
        <v>0</v>
      </c>
      <c r="L93" s="5">
        <f t="shared" si="8"/>
        <v>0</v>
      </c>
    </row>
    <row r="94" spans="1:13" ht="15" customHeight="1">
      <c r="A94" s="22"/>
      <c r="B94" s="23" t="s">
        <v>104</v>
      </c>
      <c r="C94" s="23" t="s">
        <v>130</v>
      </c>
      <c r="D94" s="40"/>
      <c r="E94" s="28"/>
      <c r="F94" s="27">
        <v>3</v>
      </c>
      <c r="G94" s="35">
        <f>E94*F94</f>
        <v>0</v>
      </c>
      <c r="H94" s="42"/>
      <c r="J94" s="5">
        <f>1/3</f>
        <v>0.3333333333333333</v>
      </c>
      <c r="K94" s="5">
        <f t="shared" si="3"/>
        <v>0</v>
      </c>
      <c r="L94" s="5">
        <f t="shared" si="5"/>
        <v>0</v>
      </c>
      <c r="M94" s="48" t="s">
        <v>129</v>
      </c>
    </row>
    <row r="95" spans="1:13" ht="15" customHeight="1">
      <c r="A95" s="22"/>
      <c r="B95" s="23" t="s">
        <v>113</v>
      </c>
      <c r="C95" s="23" t="s">
        <v>120</v>
      </c>
      <c r="D95" s="40"/>
      <c r="E95" s="28"/>
      <c r="F95" s="27">
        <v>3</v>
      </c>
      <c r="G95" s="35">
        <f>E95*F95</f>
        <v>0</v>
      </c>
      <c r="H95" s="42"/>
      <c r="J95" s="5">
        <f>1/3</f>
        <v>0.3333333333333333</v>
      </c>
      <c r="K95" s="5">
        <f t="shared" si="3"/>
        <v>0</v>
      </c>
      <c r="L95" s="5">
        <f t="shared" si="5"/>
        <v>0</v>
      </c>
      <c r="M95" s="49">
        <v>0.66</v>
      </c>
    </row>
    <row r="96" spans="1:13" ht="15" customHeight="1">
      <c r="A96" s="22"/>
      <c r="B96" s="23" t="s">
        <v>176</v>
      </c>
      <c r="C96" s="23" t="s">
        <v>174</v>
      </c>
      <c r="D96" s="40"/>
      <c r="E96" s="28"/>
      <c r="F96" s="27">
        <v>3</v>
      </c>
      <c r="G96" s="35">
        <f>E96*F96</f>
        <v>0</v>
      </c>
      <c r="H96" s="42"/>
      <c r="J96" s="5">
        <f>1/3</f>
        <v>0.3333333333333333</v>
      </c>
      <c r="K96" s="5">
        <f t="shared" si="3"/>
        <v>0</v>
      </c>
      <c r="M96" s="49"/>
    </row>
    <row r="97" spans="1:13" ht="15" customHeight="1">
      <c r="A97" s="22"/>
      <c r="B97" s="23" t="s">
        <v>111</v>
      </c>
      <c r="C97" s="23" t="s">
        <v>175</v>
      </c>
      <c r="D97" s="40"/>
      <c r="E97" s="28"/>
      <c r="F97" s="27">
        <v>3</v>
      </c>
      <c r="G97" s="35">
        <f>E97*F97</f>
        <v>0</v>
      </c>
      <c r="H97" s="42"/>
      <c r="J97" s="5">
        <f>1/3</f>
        <v>0.3333333333333333</v>
      </c>
      <c r="K97" s="5">
        <f>E97*J97</f>
        <v>0</v>
      </c>
      <c r="L97" s="5">
        <f>E97/10</f>
        <v>0</v>
      </c>
      <c r="M97" s="50">
        <v>0.24</v>
      </c>
    </row>
    <row r="98" spans="1:11" ht="15" customHeight="1">
      <c r="A98" s="22"/>
      <c r="B98" s="23" t="s">
        <v>177</v>
      </c>
      <c r="C98" s="23" t="s">
        <v>178</v>
      </c>
      <c r="D98" s="40"/>
      <c r="E98" s="28"/>
      <c r="F98" s="27">
        <v>4</v>
      </c>
      <c r="G98" s="35">
        <f>E98*F98</f>
        <v>0</v>
      </c>
      <c r="H98" s="42"/>
      <c r="J98" s="5">
        <f>1/3</f>
        <v>0.3333333333333333</v>
      </c>
      <c r="K98" s="5">
        <f>E98*J98</f>
        <v>0</v>
      </c>
    </row>
    <row r="99" spans="1:12" ht="15" customHeight="1" hidden="1">
      <c r="A99" s="22"/>
      <c r="B99" s="23"/>
      <c r="C99" s="23" t="s">
        <v>101</v>
      </c>
      <c r="D99" s="40"/>
      <c r="E99" s="28"/>
      <c r="F99" s="27">
        <v>2</v>
      </c>
      <c r="G99" s="35"/>
      <c r="H99" s="42">
        <f>SUM(G$17:G94)</f>
        <v>0</v>
      </c>
      <c r="K99" s="5">
        <v>0</v>
      </c>
      <c r="L99" s="5">
        <f t="shared" si="5"/>
        <v>0</v>
      </c>
    </row>
    <row r="100" spans="1:12" ht="15" customHeight="1" hidden="1">
      <c r="A100" s="22"/>
      <c r="B100" s="23"/>
      <c r="C100" s="23" t="s">
        <v>102</v>
      </c>
      <c r="D100" s="40"/>
      <c r="E100" s="28"/>
      <c r="F100" s="27">
        <v>2</v>
      </c>
      <c r="G100" s="35"/>
      <c r="H100" s="42">
        <f>SUM(G$17:G95)</f>
        <v>0</v>
      </c>
      <c r="K100" s="5">
        <v>0</v>
      </c>
      <c r="L100" s="5">
        <f t="shared" si="5"/>
        <v>0</v>
      </c>
    </row>
    <row r="101" spans="1:12" ht="15" customHeight="1" hidden="1">
      <c r="A101" s="22"/>
      <c r="B101" s="23"/>
      <c r="C101" s="23" t="s">
        <v>103</v>
      </c>
      <c r="D101" s="40"/>
      <c r="E101" s="28"/>
      <c r="F101" s="27">
        <v>2</v>
      </c>
      <c r="G101" s="35"/>
      <c r="H101" s="42">
        <f>SUM(G$17:G98)</f>
        <v>0</v>
      </c>
      <c r="K101" s="5">
        <v>0</v>
      </c>
      <c r="L101" s="5">
        <f t="shared" si="5"/>
        <v>0</v>
      </c>
    </row>
    <row r="102" spans="1:12" ht="15" customHeight="1">
      <c r="A102" s="22"/>
      <c r="B102" s="23"/>
      <c r="C102" s="23"/>
      <c r="D102" s="40"/>
      <c r="E102" s="38"/>
      <c r="F102" s="27"/>
      <c r="G102" s="44"/>
      <c r="H102" s="42">
        <f>SUM(G$17:G99)</f>
        <v>0</v>
      </c>
      <c r="K102" s="47">
        <f>IF(SUM(K55:K96)&gt;0,1,0)</f>
        <v>0</v>
      </c>
      <c r="L102" s="5">
        <f t="shared" si="5"/>
        <v>0</v>
      </c>
    </row>
    <row r="103" spans="8:12" ht="12">
      <c r="H103" s="42"/>
      <c r="K103" s="47">
        <f>IF(SUM(K97:K98)&gt;0,1,0)</f>
        <v>0</v>
      </c>
      <c r="L103" s="5">
        <f t="shared" si="5"/>
        <v>0</v>
      </c>
    </row>
    <row r="104" spans="1:12" ht="15" customHeight="1" hidden="1">
      <c r="A104" s="22"/>
      <c r="B104" s="23"/>
      <c r="C104" s="23"/>
      <c r="D104" s="31"/>
      <c r="E104" s="38"/>
      <c r="F104" s="27"/>
      <c r="G104" s="37"/>
      <c r="K104" s="5">
        <v>0</v>
      </c>
      <c r="L104" s="5">
        <f t="shared" si="5"/>
        <v>0</v>
      </c>
    </row>
    <row r="105" spans="1:12" ht="15" customHeight="1">
      <c r="A105" s="22"/>
      <c r="B105" s="23"/>
      <c r="C105" s="23"/>
      <c r="F105" s="31" t="s">
        <v>127</v>
      </c>
      <c r="G105" s="53">
        <f>MAX(K111,1)</f>
        <v>1</v>
      </c>
      <c r="J105" s="5" t="s">
        <v>126</v>
      </c>
      <c r="K105" s="47">
        <f>SUM(K17:K98)</f>
        <v>0</v>
      </c>
      <c r="L105" s="47">
        <f>SUM(K17:K98)</f>
        <v>0</v>
      </c>
    </row>
    <row r="106" spans="1:13" ht="15" customHeight="1">
      <c r="A106" s="22"/>
      <c r="B106" s="28"/>
      <c r="C106" s="5" t="s">
        <v>100</v>
      </c>
      <c r="D106" s="31"/>
      <c r="E106" s="38"/>
      <c r="F106" s="1" t="s">
        <v>99</v>
      </c>
      <c r="G106" s="45">
        <f>IF(B106="",0,MAX(1,0.055*(SUM(G17:G105))))</f>
        <v>0</v>
      </c>
      <c r="K106" s="5">
        <f>CEILING(K105,1)-1</f>
        <v>-1</v>
      </c>
      <c r="L106" s="5">
        <f>CEILING(L105,1)</f>
        <v>0</v>
      </c>
      <c r="M106" s="5">
        <f>IF(K106&gt;4,0.4*(K106-4),0)</f>
        <v>0</v>
      </c>
    </row>
    <row r="107" spans="1:11" ht="20.25" customHeight="1">
      <c r="A107" s="4"/>
      <c r="B107" s="43"/>
      <c r="D107" s="16"/>
      <c r="F107" s="7" t="s">
        <v>39</v>
      </c>
      <c r="G107" s="56">
        <f>SUM(G17:G106)</f>
        <v>1</v>
      </c>
      <c r="H107" s="42"/>
      <c r="K107" s="5">
        <f>IF(E102&gt;0,4+0.4*(CEILING(E102,0)-4),0)</f>
        <v>0</v>
      </c>
    </row>
    <row r="108" spans="1:14" ht="15">
      <c r="A108" s="32"/>
      <c r="B108" s="4"/>
      <c r="K108" s="5">
        <f>5.8+M106</f>
        <v>5.8</v>
      </c>
      <c r="L108" s="5">
        <f>IF((L106-1)&gt;0,L106-1,0)</f>
        <v>0</v>
      </c>
      <c r="N108" s="47"/>
    </row>
    <row r="109" spans="1:14" ht="19.5">
      <c r="A109" s="1"/>
      <c r="B109" s="4"/>
      <c r="C109" s="33" t="s">
        <v>40</v>
      </c>
      <c r="G109" s="42"/>
      <c r="J109" s="5" t="s">
        <v>124</v>
      </c>
      <c r="K109" s="47">
        <f>IF(K103&gt;0,K108,L108)</f>
        <v>0</v>
      </c>
      <c r="L109" s="5">
        <f>M95+L108*M97+IF(L103&gt;2,M95,0)</f>
        <v>0.66</v>
      </c>
      <c r="N109" s="47"/>
    </row>
    <row r="110" spans="1:12" ht="24">
      <c r="A110" s="1"/>
      <c r="B110" s="4"/>
      <c r="D110" s="34" t="s">
        <v>0</v>
      </c>
      <c r="K110" s="47">
        <f>IF(K103&gt;0,5,L109)</f>
        <v>0.66</v>
      </c>
      <c r="L110" s="54"/>
    </row>
    <row r="111" spans="10:12" ht="12">
      <c r="J111" s="5" t="s">
        <v>125</v>
      </c>
      <c r="K111" s="47">
        <f>ROUND((IF(K103&gt;0,K109,L109)+0.4)*2,0)/2</f>
        <v>1</v>
      </c>
      <c r="L111" s="55"/>
    </row>
    <row r="112" spans="11:12" ht="12">
      <c r="K112" s="47"/>
      <c r="L112" s="39"/>
    </row>
    <row r="113" ht="12">
      <c r="K113" s="47"/>
    </row>
  </sheetData>
  <sheetProtection password="D84B" sheet="1" selectLockedCells="1"/>
  <mergeCells count="6">
    <mergeCell ref="C14:D14"/>
    <mergeCell ref="C9:D9"/>
    <mergeCell ref="C10:D10"/>
    <mergeCell ref="C11:D11"/>
    <mergeCell ref="C13:D13"/>
    <mergeCell ref="C12:D12"/>
  </mergeCells>
  <hyperlinks>
    <hyperlink ref="G14" r:id="rId1" display="https://www.sageventure.com"/>
    <hyperlink ref="G13" r:id="rId2" display="SageVenture@yahoo.com"/>
  </hyperlinks>
  <printOptions horizontalCentered="1"/>
  <pageMargins left="0.75" right="0.75" top="0.5" bottom="0.2" header="0.5" footer="0.5"/>
  <pageSetup fitToHeight="1" fitToWidth="1" horizontalDpi="600" verticalDpi="600" orientation="portrait" scale="8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Crunch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Craig Murray, Ph.D.</dc:creator>
  <cp:keywords/>
  <dc:description/>
  <cp:lastModifiedBy>Craig</cp:lastModifiedBy>
  <cp:lastPrinted>2024-04-05T18:34:16Z</cp:lastPrinted>
  <dcterms:created xsi:type="dcterms:W3CDTF">2003-05-15T13:28:23Z</dcterms:created>
  <dcterms:modified xsi:type="dcterms:W3CDTF">2024-04-16T12:24:51Z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